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8195" windowHeight="11700" activeTab="1"/>
  </bookViews>
  <sheets>
    <sheet name="welfare 4255" sheetId="8" r:id="rId1"/>
    <sheet name="Payroll" sheetId="14" r:id="rId2"/>
    <sheet name="Sheet1" sheetId="13" state="hidden" r:id="rId3"/>
  </sheets>
  <calcPr calcId="114210"/>
</workbook>
</file>

<file path=xl/calcChain.xml><?xml version="1.0" encoding="utf-8"?>
<calcChain xmlns="http://schemas.openxmlformats.org/spreadsheetml/2006/main">
  <c r="H9" i="14"/>
  <c r="H8"/>
  <c r="L6" i="8"/>
  <c r="F2" i="14"/>
  <c r="G2"/>
  <c r="G4"/>
  <c r="H2"/>
  <c r="H3"/>
  <c r="H4"/>
  <c r="I4"/>
  <c r="J4"/>
  <c r="K2"/>
  <c r="K3"/>
  <c r="K4"/>
  <c r="L4"/>
  <c r="L3"/>
  <c r="L2"/>
  <c r="G8"/>
  <c r="G10"/>
  <c r="H10"/>
  <c r="I10"/>
  <c r="J10"/>
  <c r="K8"/>
  <c r="K9"/>
  <c r="K10"/>
  <c r="L10"/>
  <c r="L9"/>
  <c r="L8"/>
  <c r="E2"/>
  <c r="E3"/>
  <c r="E4"/>
  <c r="D2"/>
  <c r="D3"/>
  <c r="D4"/>
  <c r="F8"/>
  <c r="E8"/>
  <c r="E9"/>
  <c r="E10"/>
  <c r="D8"/>
  <c r="D9"/>
  <c r="D10"/>
  <c r="J17" i="8"/>
  <c r="I17"/>
  <c r="K17"/>
  <c r="K9"/>
  <c r="N17"/>
  <c r="M17"/>
  <c r="L17"/>
  <c r="K13"/>
  <c r="K11"/>
  <c r="K6"/>
  <c r="D26" i="13"/>
  <c r="G23"/>
  <c r="G26"/>
  <c r="I15"/>
  <c r="G15"/>
  <c r="H15"/>
  <c r="F15"/>
  <c r="F17"/>
  <c r="D15"/>
  <c r="D17"/>
  <c r="C15"/>
  <c r="C17"/>
  <c r="H14"/>
  <c r="E14"/>
  <c r="H13"/>
  <c r="E13"/>
  <c r="H12"/>
  <c r="E12"/>
  <c r="H11"/>
  <c r="E11"/>
  <c r="H10"/>
  <c r="E10"/>
  <c r="H9"/>
  <c r="E9"/>
  <c r="H6"/>
  <c r="E6"/>
  <c r="E15"/>
  <c r="G17"/>
  <c r="G17" i="8"/>
  <c r="G22"/>
  <c r="F17"/>
  <c r="F22"/>
  <c r="D17"/>
  <c r="D22"/>
  <c r="C17"/>
  <c r="C22"/>
  <c r="H15"/>
  <c r="E15"/>
  <c r="H13"/>
  <c r="E13"/>
  <c r="H12"/>
  <c r="E12"/>
  <c r="H11"/>
  <c r="E11"/>
  <c r="H9"/>
  <c r="E9"/>
  <c r="H6"/>
  <c r="H17"/>
  <c r="E17"/>
</calcChain>
</file>

<file path=xl/sharedStrings.xml><?xml version="1.0" encoding="utf-8"?>
<sst xmlns="http://schemas.openxmlformats.org/spreadsheetml/2006/main" count="163" uniqueCount="111">
  <si>
    <t>Account #</t>
  </si>
  <si>
    <t>Account</t>
  </si>
  <si>
    <t>2010-2011</t>
  </si>
  <si>
    <t>% over/</t>
  </si>
  <si>
    <t>2011-2012</t>
  </si>
  <si>
    <t>2012-2013</t>
  </si>
  <si>
    <t>2013-2014</t>
  </si>
  <si>
    <t>(under)</t>
  </si>
  <si>
    <t>%</t>
  </si>
  <si>
    <t>Budget</t>
  </si>
  <si>
    <t>Actual</t>
  </si>
  <si>
    <t xml:space="preserve"> Budget</t>
  </si>
  <si>
    <t>YTD</t>
  </si>
  <si>
    <t>Spent</t>
  </si>
  <si>
    <t xml:space="preserve">Personnel </t>
  </si>
  <si>
    <t>Contractual</t>
  </si>
  <si>
    <t>Total</t>
  </si>
  <si>
    <t>Fica</t>
  </si>
  <si>
    <t>Life Insurance</t>
  </si>
  <si>
    <t>BC/BS</t>
  </si>
  <si>
    <t>Pension</t>
  </si>
  <si>
    <t>Total with Fixed Charges</t>
  </si>
  <si>
    <t>Office Supplies</t>
  </si>
  <si>
    <t xml:space="preserve">    Total</t>
  </si>
  <si>
    <t>Narrative/Notes:</t>
  </si>
  <si>
    <t>Postage</t>
  </si>
  <si>
    <t>Unemployment Comp</t>
  </si>
  <si>
    <t>Mileage</t>
  </si>
  <si>
    <t xml:space="preserve">  Miscellaneous</t>
  </si>
  <si>
    <t>1-100-4255-010-00</t>
  </si>
  <si>
    <t>1-100-4255-020-01</t>
  </si>
  <si>
    <t>1-100-4255-020-02</t>
  </si>
  <si>
    <t>1-100-4255-020-03</t>
  </si>
  <si>
    <t>1-100-4255-020-04</t>
  </si>
  <si>
    <t>1-100-4255-030-04</t>
  </si>
  <si>
    <t>1-100-4255-030-06</t>
  </si>
  <si>
    <t>1-100-4255-030-10</t>
  </si>
  <si>
    <t>1-100-4255-030-15</t>
  </si>
  <si>
    <t>Professional Expenses</t>
  </si>
  <si>
    <t>1-100-4255-030-98</t>
  </si>
  <si>
    <t>1-100-4255-030-99</t>
  </si>
  <si>
    <t>Planning Commission</t>
  </si>
  <si>
    <t>1-100-4226-010-00</t>
  </si>
  <si>
    <t>1-100-4226-012-00</t>
  </si>
  <si>
    <t>1-100-4226-030-00-00</t>
  </si>
  <si>
    <t>Expenses &amp; Supplies</t>
  </si>
  <si>
    <t>1-100-4226-030-04-00</t>
  </si>
  <si>
    <t xml:space="preserve">Postage </t>
  </si>
  <si>
    <t>1-100-4226-030-06-00</t>
  </si>
  <si>
    <t>1-100-4226-030-08-00</t>
  </si>
  <si>
    <t>Legal Advertising</t>
  </si>
  <si>
    <t>1-100-4226-030-41-00</t>
  </si>
  <si>
    <t>Dues/Conferences</t>
  </si>
  <si>
    <t>1-100-4226-030-68-00</t>
  </si>
  <si>
    <t>Education &amp; Training</t>
  </si>
  <si>
    <t>1-100-4226-040-00-00</t>
  </si>
  <si>
    <t>4226 - Planning Comm</t>
  </si>
  <si>
    <t>1-100-4226-020-01</t>
  </si>
  <si>
    <t xml:space="preserve">  Nathan L. Jacobsen</t>
  </si>
  <si>
    <t>Consulting Engineer</t>
  </si>
  <si>
    <t xml:space="preserve">  Branse, Willis &amp; Knapp LLC</t>
  </si>
  <si>
    <t>Legal Fees</t>
  </si>
  <si>
    <t xml:space="preserve">  I Zone</t>
  </si>
  <si>
    <t>Signage</t>
  </si>
  <si>
    <t xml:space="preserve">  Veroni/Post Reporting Service</t>
  </si>
  <si>
    <t>Transciption Services</t>
  </si>
  <si>
    <t xml:space="preserve">  Applied Geographics</t>
  </si>
  <si>
    <t>Planimetric Data</t>
  </si>
  <si>
    <t>Social Services</t>
  </si>
  <si>
    <t>4255- Social Services</t>
  </si>
  <si>
    <t>Total - Social Services</t>
  </si>
  <si>
    <t>BOS</t>
  </si>
  <si>
    <t>BOF</t>
  </si>
  <si>
    <t xml:space="preserve">Dept. Prop. </t>
  </si>
  <si>
    <t>2014-2015</t>
  </si>
  <si>
    <t>Energy Assistance*</t>
  </si>
  <si>
    <t>General Assistance*</t>
  </si>
  <si>
    <t>*Energy and General Assistance merged in FY 2012-2013 budget</t>
  </si>
  <si>
    <t>Hourly
Rate 2014</t>
  </si>
  <si>
    <t>Pension Match @ 6.25% - all funding sources</t>
  </si>
  <si>
    <t>Soc Sec/Medicare
Match @ 7.65% - all funding sources</t>
  </si>
  <si>
    <t>Total Payroll - all funding sources</t>
  </si>
  <si>
    <t>SS Staff Person</t>
  </si>
  <si>
    <t>Sue Consoli</t>
  </si>
  <si>
    <t>Elaine Seaforth</t>
  </si>
  <si>
    <t>10
(all Town $)</t>
  </si>
  <si>
    <t xml:space="preserve">Total Hours </t>
  </si>
  <si>
    <t>35
(all Town $)</t>
  </si>
  <si>
    <t>26.19 (step 4 grade 10)</t>
  </si>
  <si>
    <t>20.05
(step 5 grade 5)</t>
  </si>
  <si>
    <t>Phone/Fax Service</t>
  </si>
  <si>
    <t>Electric</t>
  </si>
  <si>
    <t>Heating Oil</t>
  </si>
  <si>
    <t>Soc Sec Medicare Match Town $</t>
  </si>
  <si>
    <t>1-100-4255-30-05</t>
  </si>
  <si>
    <t>1-100-4255-30-01</t>
  </si>
  <si>
    <t>1-100-4255-30-03</t>
  </si>
  <si>
    <t>First Class Postage increases January 2014; also  increased number of pieces of mail anticipated</t>
  </si>
  <si>
    <t>Hourly Rate 2015 (w/out steps) without grade change</t>
  </si>
  <si>
    <t>Hourly Rate 2015 (w/out steps) GRADE 12</t>
  </si>
  <si>
    <t>Health Ins Paid by Town</t>
  </si>
  <si>
    <t>Life Ins Paid by Town</t>
  </si>
  <si>
    <t>Pension
Match</t>
  </si>
  <si>
    <t>Pension
Match 6.5%</t>
  </si>
  <si>
    <t>Soc Sec Medicare Match 7.65%</t>
  </si>
  <si>
    <t>total</t>
  </si>
  <si>
    <r>
      <t xml:space="preserve">2015 Town Budget Request </t>
    </r>
    <r>
      <rPr>
        <b/>
        <sz val="14"/>
        <rFont val="Times New Roman"/>
        <family val="1"/>
      </rPr>
      <t>Grade 12</t>
    </r>
    <r>
      <rPr>
        <b/>
        <sz val="10"/>
        <rFont val="Times New Roman"/>
        <family val="1"/>
      </rPr>
      <t xml:space="preserve"> Step 4  (for SC)</t>
    </r>
  </si>
  <si>
    <r>
      <t xml:space="preserve">2015 Town Budget Request </t>
    </r>
    <r>
      <rPr>
        <b/>
        <sz val="14"/>
        <rFont val="Times New Roman"/>
        <family val="1"/>
      </rPr>
      <t>Grade 10</t>
    </r>
    <r>
      <rPr>
        <b/>
        <sz val="10"/>
        <rFont val="Times New Roman"/>
        <family val="1"/>
      </rPr>
      <t xml:space="preserve"> Step 4 (for SC)</t>
    </r>
  </si>
  <si>
    <t>26.8% of electric bills moved from YFS to Social Services</t>
  </si>
  <si>
    <t>26.8% of heating oil moved from YFS to Social Services</t>
  </si>
  <si>
    <t>40% of AT&amp;T (phone/fax/alarm) and 33% of Nextel bills moved from YFS to Social Services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</si>
</sst>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%_);\(0.00%\)"/>
    <numFmt numFmtId="166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/>
    <xf numFmtId="165" fontId="2" fillId="0" borderId="2" xfId="3" applyNumberFormat="1" applyFont="1" applyBorder="1" applyAlignment="1">
      <alignment horizontal="center"/>
    </xf>
    <xf numFmtId="165" fontId="2" fillId="0" borderId="3" xfId="3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/>
    <xf numFmtId="0" fontId="2" fillId="0" borderId="4" xfId="0" applyFont="1" applyBorder="1"/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6" xfId="3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164" fontId="2" fillId="0" borderId="6" xfId="1" applyNumberFormat="1" applyFont="1" applyBorder="1"/>
    <xf numFmtId="0" fontId="2" fillId="0" borderId="7" xfId="0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5" fontId="2" fillId="0" borderId="10" xfId="3" applyNumberFormat="1" applyFont="1" applyBorder="1" applyAlignment="1">
      <alignment horizontal="center"/>
    </xf>
    <xf numFmtId="165" fontId="2" fillId="0" borderId="9" xfId="3" applyNumberFormat="1" applyFont="1" applyBorder="1" applyAlignment="1">
      <alignment horizontal="center"/>
    </xf>
    <xf numFmtId="164" fontId="2" fillId="0" borderId="10" xfId="1" applyNumberFormat="1" applyFont="1" applyBorder="1"/>
    <xf numFmtId="0" fontId="0" fillId="0" borderId="1" xfId="0" applyBorder="1"/>
    <xf numFmtId="164" fontId="0" fillId="0" borderId="11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4" xfId="0" applyBorder="1"/>
    <xf numFmtId="166" fontId="0" fillId="0" borderId="5" xfId="2" applyNumberFormat="1" applyFont="1" applyBorder="1"/>
    <xf numFmtId="166" fontId="0" fillId="0" borderId="0" xfId="2" applyNumberFormat="1" applyFont="1" applyBorder="1"/>
    <xf numFmtId="165" fontId="0" fillId="0" borderId="6" xfId="3" applyNumberFormat="1" applyFont="1" applyBorder="1"/>
    <xf numFmtId="165" fontId="0" fillId="0" borderId="0" xfId="3" applyNumberFormat="1" applyFont="1" applyBorder="1"/>
    <xf numFmtId="166" fontId="0" fillId="0" borderId="6" xfId="2" applyNumberFormat="1" applyFont="1" applyBorder="1"/>
    <xf numFmtId="0" fontId="0" fillId="0" borderId="0" xfId="0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5" fontId="0" fillId="0" borderId="10" xfId="3" applyNumberFormat="1" applyFont="1" applyBorder="1"/>
    <xf numFmtId="165" fontId="0" fillId="0" borderId="9" xfId="3" applyNumberFormat="1" applyFont="1" applyBorder="1"/>
    <xf numFmtId="164" fontId="0" fillId="0" borderId="10" xfId="1" applyNumberFormat="1" applyFont="1" applyBorder="1"/>
    <xf numFmtId="166" fontId="2" fillId="0" borderId="8" xfId="2" applyNumberFormat="1" applyFont="1" applyBorder="1"/>
    <xf numFmtId="166" fontId="2" fillId="0" borderId="9" xfId="2" applyNumberFormat="1" applyFont="1" applyBorder="1"/>
    <xf numFmtId="165" fontId="2" fillId="0" borderId="10" xfId="3" applyNumberFormat="1" applyFont="1" applyBorder="1"/>
    <xf numFmtId="165" fontId="2" fillId="0" borderId="9" xfId="3" applyNumberFormat="1" applyFont="1" applyBorder="1"/>
    <xf numFmtId="166" fontId="2" fillId="0" borderId="10" xfId="2" applyNumberFormat="1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0" xfId="0" applyBorder="1"/>
    <xf numFmtId="0" fontId="2" fillId="0" borderId="9" xfId="0" applyFont="1" applyBorder="1"/>
    <xf numFmtId="164" fontId="0" fillId="0" borderId="0" xfId="1" applyNumberFormat="1" applyFont="1"/>
    <xf numFmtId="0" fontId="4" fillId="0" borderId="0" xfId="0" applyFont="1" applyFill="1" applyAlignment="1">
      <alignment horizontal="right"/>
    </xf>
    <xf numFmtId="0" fontId="0" fillId="0" borderId="0" xfId="0" applyFill="1" applyBorder="1"/>
    <xf numFmtId="164" fontId="0" fillId="0" borderId="0" xfId="0" applyNumberFormat="1"/>
    <xf numFmtId="0" fontId="2" fillId="0" borderId="7" xfId="0" applyFont="1" applyBorder="1" applyAlignment="1">
      <alignment horizontal="left"/>
    </xf>
    <xf numFmtId="0" fontId="0" fillId="0" borderId="7" xfId="0" applyBorder="1"/>
    <xf numFmtId="164" fontId="2" fillId="0" borderId="2" xfId="1" applyNumberFormat="1" applyFont="1" applyBorder="1" applyAlignment="1">
      <alignment horizontal="center"/>
    </xf>
    <xf numFmtId="10" fontId="0" fillId="0" borderId="6" xfId="3" applyNumberFormat="1" applyFont="1" applyBorder="1"/>
    <xf numFmtId="10" fontId="0" fillId="0" borderId="10" xfId="3" applyNumberFormat="1" applyFont="1" applyBorder="1"/>
    <xf numFmtId="0" fontId="0" fillId="0" borderId="5" xfId="0" applyBorder="1"/>
    <xf numFmtId="10" fontId="0" fillId="0" borderId="2" xfId="3" applyNumberFormat="1" applyFont="1" applyBorder="1"/>
    <xf numFmtId="10" fontId="2" fillId="0" borderId="10" xfId="3" applyNumberFormat="1" applyFont="1" applyBorder="1" applyAlignment="1">
      <alignment horizontal="center"/>
    </xf>
    <xf numFmtId="14" fontId="2" fillId="0" borderId="0" xfId="1" applyNumberFormat="1" applyFont="1" applyBorder="1" applyAlignment="1">
      <alignment horizontal="center"/>
    </xf>
    <xf numFmtId="10" fontId="2" fillId="0" borderId="6" xfId="3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0" fontId="2" fillId="0" borderId="10" xfId="3" applyNumberFormat="1" applyFont="1" applyBorder="1"/>
    <xf numFmtId="0" fontId="2" fillId="0" borderId="4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6" fontId="1" fillId="0" borderId="6" xfId="2" applyNumberFormat="1" applyFont="1" applyBorder="1"/>
    <xf numFmtId="0" fontId="0" fillId="0" borderId="11" xfId="0" applyBorder="1"/>
    <xf numFmtId="0" fontId="6" fillId="0" borderId="12" xfId="0" applyFont="1" applyBorder="1" applyAlignment="1">
      <alignment wrapText="1"/>
    </xf>
    <xf numFmtId="0" fontId="7" fillId="0" borderId="12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8" fillId="0" borderId="0" xfId="0" applyFont="1" applyBorder="1" applyAlignment="1"/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3" fontId="9" fillId="0" borderId="12" xfId="0" applyNumberFormat="1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left" vertical="top" wrapText="1"/>
    </xf>
    <xf numFmtId="3" fontId="9" fillId="0" borderId="13" xfId="0" applyNumberFormat="1" applyFont="1" applyBorder="1" applyAlignment="1">
      <alignment vertical="top" wrapText="1"/>
    </xf>
    <xf numFmtId="0" fontId="9" fillId="0" borderId="0" xfId="0" applyFont="1" applyBorder="1" applyAlignment="1"/>
    <xf numFmtId="4" fontId="9" fillId="0" borderId="0" xfId="0" applyNumberFormat="1" applyFont="1" applyBorder="1" applyAlignment="1"/>
    <xf numFmtId="4" fontId="8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12" xfId="0" applyNumberFormat="1" applyFont="1" applyBorder="1" applyAlignment="1">
      <alignment vertical="top" wrapText="1"/>
    </xf>
    <xf numFmtId="4" fontId="9" fillId="0" borderId="13" xfId="0" applyNumberFormat="1" applyFont="1" applyBorder="1" applyAlignment="1">
      <alignment vertical="top" wrapText="1"/>
    </xf>
    <xf numFmtId="10" fontId="0" fillId="0" borderId="0" xfId="3" applyNumberFormat="1" applyFont="1" applyBorder="1"/>
    <xf numFmtId="3" fontId="7" fillId="2" borderId="12" xfId="0" applyNumberFormat="1" applyFont="1" applyFill="1" applyBorder="1" applyAlignment="1">
      <alignment vertical="top" wrapText="1"/>
    </xf>
    <xf numFmtId="3" fontId="9" fillId="2" borderId="12" xfId="0" applyNumberFormat="1" applyFont="1" applyFill="1" applyBorder="1" applyAlignment="1">
      <alignment vertical="top" wrapText="1"/>
    </xf>
    <xf numFmtId="3" fontId="9" fillId="2" borderId="13" xfId="0" applyNumberFormat="1" applyFont="1" applyFill="1" applyBorder="1" applyAlignment="1">
      <alignment vertical="top" wrapText="1"/>
    </xf>
    <xf numFmtId="166" fontId="0" fillId="2" borderId="6" xfId="2" applyNumberFormat="1" applyFont="1" applyFill="1" applyBorder="1"/>
    <xf numFmtId="164" fontId="2" fillId="2" borderId="2" xfId="1" applyNumberFormat="1" applyFont="1" applyFill="1" applyBorder="1"/>
    <xf numFmtId="164" fontId="2" fillId="2" borderId="6" xfId="1" applyNumberFormat="1" applyFont="1" applyFill="1" applyBorder="1"/>
    <xf numFmtId="164" fontId="2" fillId="2" borderId="10" xfId="1" applyNumberFormat="1" applyFont="1" applyFill="1" applyBorder="1"/>
    <xf numFmtId="164" fontId="0" fillId="2" borderId="2" xfId="1" applyNumberFormat="1" applyFont="1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4" fontId="0" fillId="2" borderId="7" xfId="1" applyNumberFormat="1" applyFont="1" applyFill="1" applyBorder="1"/>
    <xf numFmtId="166" fontId="2" fillId="2" borderId="10" xfId="2" applyNumberFormat="1" applyFont="1" applyFill="1" applyBorder="1"/>
    <xf numFmtId="164" fontId="2" fillId="0" borderId="11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"/>
  <sheetViews>
    <sheetView topLeftCell="G1" workbookViewId="0">
      <selection activeCell="B34" sqref="B34"/>
    </sheetView>
  </sheetViews>
  <sheetFormatPr defaultRowHeight="15"/>
  <cols>
    <col min="1" max="2" width="25.7109375" customWidth="1"/>
    <col min="3" max="3" width="15.5703125" customWidth="1"/>
    <col min="4" max="4" width="15.42578125" customWidth="1"/>
    <col min="5" max="5" width="16.7109375" customWidth="1"/>
    <col min="6" max="6" width="14.42578125" customWidth="1"/>
    <col min="7" max="7" width="15.5703125" customWidth="1"/>
    <col min="8" max="8" width="17.7109375" customWidth="1"/>
    <col min="9" max="9" width="14.42578125" customWidth="1"/>
    <col min="10" max="10" width="15.5703125" customWidth="1"/>
    <col min="11" max="11" width="17.7109375" customWidth="1"/>
    <col min="12" max="12" width="13" customWidth="1"/>
    <col min="13" max="13" width="11.7109375" hidden="1" customWidth="1"/>
    <col min="14" max="14" width="1.28515625" hidden="1" customWidth="1"/>
    <col min="15" max="16" width="9.5703125" bestFit="1" customWidth="1"/>
    <col min="17" max="17" width="10.5703125" bestFit="1" customWidth="1"/>
    <col min="18" max="18" width="11.28515625" customWidth="1"/>
    <col min="19" max="19" width="10.5703125" bestFit="1" customWidth="1"/>
    <col min="20" max="20" width="9.28515625" bestFit="1" customWidth="1"/>
    <col min="21" max="21" width="10.5703125" bestFit="1" customWidth="1"/>
  </cols>
  <sheetData>
    <row r="1" spans="1:23" s="6" customFormat="1">
      <c r="A1" s="1" t="s">
        <v>0</v>
      </c>
      <c r="B1" s="1" t="s">
        <v>1</v>
      </c>
      <c r="C1" s="101" t="s">
        <v>4</v>
      </c>
      <c r="D1" s="102"/>
      <c r="E1" s="2" t="s">
        <v>3</v>
      </c>
      <c r="F1" s="101" t="s">
        <v>5</v>
      </c>
      <c r="G1" s="102"/>
      <c r="H1" s="3" t="s">
        <v>3</v>
      </c>
      <c r="I1" s="101" t="s">
        <v>6</v>
      </c>
      <c r="J1" s="102"/>
      <c r="K1" s="4"/>
      <c r="L1" s="93" t="s">
        <v>74</v>
      </c>
      <c r="M1" s="5" t="s">
        <v>74</v>
      </c>
      <c r="N1" s="5" t="s">
        <v>74</v>
      </c>
    </row>
    <row r="2" spans="1:23" s="6" customFormat="1">
      <c r="A2" s="7"/>
      <c r="B2" s="66">
        <v>4255</v>
      </c>
      <c r="C2" s="8"/>
      <c r="D2" s="9"/>
      <c r="E2" s="10" t="s">
        <v>7</v>
      </c>
      <c r="F2" s="8"/>
      <c r="G2" s="9"/>
      <c r="H2" s="11" t="s">
        <v>7</v>
      </c>
      <c r="I2" s="8"/>
      <c r="J2" s="62">
        <v>41608</v>
      </c>
      <c r="K2" s="63" t="s">
        <v>8</v>
      </c>
      <c r="L2" s="94" t="s">
        <v>73</v>
      </c>
      <c r="M2" s="67" t="s">
        <v>71</v>
      </c>
      <c r="N2" s="67" t="s">
        <v>72</v>
      </c>
    </row>
    <row r="3" spans="1:23" s="6" customFormat="1" ht="15.95" customHeight="1">
      <c r="A3" s="13"/>
      <c r="B3" s="13"/>
      <c r="C3" s="14" t="s">
        <v>9</v>
      </c>
      <c r="D3" s="15" t="s">
        <v>10</v>
      </c>
      <c r="E3" s="16" t="s">
        <v>11</v>
      </c>
      <c r="F3" s="14" t="s">
        <v>9</v>
      </c>
      <c r="G3" s="15" t="s">
        <v>10</v>
      </c>
      <c r="H3" s="17" t="s">
        <v>11</v>
      </c>
      <c r="I3" s="14" t="s">
        <v>9</v>
      </c>
      <c r="J3" s="64" t="s">
        <v>12</v>
      </c>
      <c r="K3" s="61" t="s">
        <v>13</v>
      </c>
      <c r="L3" s="95" t="s">
        <v>9</v>
      </c>
      <c r="M3" s="18" t="s">
        <v>9</v>
      </c>
      <c r="N3" s="18" t="s">
        <v>9</v>
      </c>
    </row>
    <row r="4" spans="1:23" ht="15.95" customHeight="1">
      <c r="A4" s="19"/>
      <c r="B4" s="19"/>
      <c r="C4" s="20"/>
      <c r="D4" s="21"/>
      <c r="E4" s="22"/>
      <c r="F4" s="20"/>
      <c r="G4" s="21"/>
      <c r="H4" s="21"/>
      <c r="I4" s="20"/>
      <c r="J4" s="21"/>
      <c r="K4" s="60"/>
      <c r="L4" s="96"/>
      <c r="M4" s="22"/>
      <c r="N4" s="22"/>
    </row>
    <row r="5" spans="1:23" ht="15.75">
      <c r="A5" s="23">
        <v>4255</v>
      </c>
      <c r="B5" s="24" t="s">
        <v>68</v>
      </c>
      <c r="C5" s="25"/>
      <c r="D5" s="26"/>
      <c r="E5" s="27"/>
      <c r="F5" s="25"/>
      <c r="G5" s="26"/>
      <c r="H5" s="26"/>
      <c r="I5" s="25"/>
      <c r="J5" s="26"/>
      <c r="K5" s="57"/>
      <c r="L5" s="97"/>
      <c r="M5" s="27"/>
      <c r="N5" s="27"/>
    </row>
    <row r="6" spans="1:23">
      <c r="A6" s="28" t="s">
        <v>29</v>
      </c>
      <c r="B6" s="28" t="s">
        <v>14</v>
      </c>
      <c r="C6" s="29">
        <v>41251</v>
      </c>
      <c r="D6" s="30">
        <v>46611</v>
      </c>
      <c r="E6" s="31">
        <v>1</v>
      </c>
      <c r="F6" s="29">
        <v>48323</v>
      </c>
      <c r="G6" s="30">
        <v>47008</v>
      </c>
      <c r="H6" s="32">
        <f>(G6-F6)/F6</f>
        <v>-2.721271444239803E-2</v>
      </c>
      <c r="I6" s="29">
        <v>58089.00499999999</v>
      </c>
      <c r="J6" s="30">
        <v>25222</v>
      </c>
      <c r="K6" s="57">
        <f>J6/I6</f>
        <v>0.43419576561863993</v>
      </c>
      <c r="L6" s="92">
        <f ca="1">Payroll!$G$4</f>
        <v>64925.945500000002</v>
      </c>
      <c r="M6" s="68"/>
      <c r="N6" s="68"/>
    </row>
    <row r="7" spans="1:23" ht="21.95" customHeight="1">
      <c r="A7" s="28" t="s">
        <v>95</v>
      </c>
      <c r="B7" s="28" t="s">
        <v>91</v>
      </c>
      <c r="C7" s="25"/>
      <c r="D7" s="26"/>
      <c r="E7" s="31"/>
      <c r="F7" s="25"/>
      <c r="G7" s="26"/>
      <c r="H7" s="32"/>
      <c r="I7" s="25"/>
      <c r="J7" s="26"/>
      <c r="K7" s="57"/>
      <c r="L7" s="97">
        <v>563</v>
      </c>
      <c r="M7" s="27"/>
      <c r="N7" s="27"/>
      <c r="W7" s="34"/>
    </row>
    <row r="8" spans="1:23" ht="21.95" customHeight="1">
      <c r="A8" s="28" t="s">
        <v>96</v>
      </c>
      <c r="B8" s="28" t="s">
        <v>92</v>
      </c>
      <c r="C8" s="25"/>
      <c r="D8" s="26"/>
      <c r="E8" s="31"/>
      <c r="F8" s="25"/>
      <c r="G8" s="26"/>
      <c r="H8" s="32"/>
      <c r="I8" s="25"/>
      <c r="J8" s="26"/>
      <c r="K8" s="88"/>
      <c r="L8" s="98">
        <v>1179</v>
      </c>
      <c r="M8" s="27"/>
      <c r="N8" s="27"/>
      <c r="W8" s="34"/>
    </row>
    <row r="9" spans="1:23">
      <c r="A9" s="28" t="s">
        <v>34</v>
      </c>
      <c r="B9" s="28" t="s">
        <v>25</v>
      </c>
      <c r="C9" s="25">
        <v>350</v>
      </c>
      <c r="D9" s="26">
        <v>281</v>
      </c>
      <c r="E9" s="31">
        <f t="shared" ref="E9:E15" si="0">(D9-C9)/C9</f>
        <v>-0.19714285714285715</v>
      </c>
      <c r="F9" s="25">
        <v>350</v>
      </c>
      <c r="G9" s="26">
        <v>348</v>
      </c>
      <c r="H9" s="32">
        <f t="shared" ref="H9:H15" si="1">(G9-F9)/F9</f>
        <v>-5.7142857142857143E-3</v>
      </c>
      <c r="I9" s="25">
        <v>375</v>
      </c>
      <c r="J9" s="26">
        <v>148</v>
      </c>
      <c r="K9" s="57">
        <f>J9/I9</f>
        <v>0.39466666666666667</v>
      </c>
      <c r="L9" s="97">
        <v>490</v>
      </c>
      <c r="M9" s="27"/>
      <c r="N9" s="27"/>
    </row>
    <row r="10" spans="1:23" ht="21.95" customHeight="1">
      <c r="A10" s="28" t="s">
        <v>94</v>
      </c>
      <c r="B10" s="28" t="s">
        <v>90</v>
      </c>
      <c r="C10" s="25"/>
      <c r="D10" s="26"/>
      <c r="E10" s="31"/>
      <c r="F10" s="25"/>
      <c r="G10" s="26"/>
      <c r="H10" s="32"/>
      <c r="I10" s="25"/>
      <c r="J10" s="26"/>
      <c r="K10" s="57"/>
      <c r="L10" s="97">
        <v>1830</v>
      </c>
      <c r="M10" s="27"/>
      <c r="N10" s="27"/>
      <c r="W10" s="34"/>
    </row>
    <row r="11" spans="1:23">
      <c r="A11" s="28" t="s">
        <v>35</v>
      </c>
      <c r="B11" s="28" t="s">
        <v>22</v>
      </c>
      <c r="C11" s="25">
        <v>500</v>
      </c>
      <c r="D11" s="26">
        <v>169</v>
      </c>
      <c r="E11" s="31">
        <f t="shared" si="0"/>
        <v>-0.66200000000000003</v>
      </c>
      <c r="F11" s="25">
        <v>500</v>
      </c>
      <c r="G11" s="26">
        <v>469</v>
      </c>
      <c r="H11" s="32">
        <f t="shared" si="1"/>
        <v>-6.2E-2</v>
      </c>
      <c r="I11" s="25">
        <v>500</v>
      </c>
      <c r="J11" s="26">
        <v>13</v>
      </c>
      <c r="K11" s="57">
        <f>J11/I9</f>
        <v>3.4666666666666665E-2</v>
      </c>
      <c r="L11" s="97">
        <v>500</v>
      </c>
      <c r="M11" s="27"/>
      <c r="N11" s="27"/>
    </row>
    <row r="12" spans="1:23">
      <c r="A12" s="28" t="s">
        <v>36</v>
      </c>
      <c r="B12" s="28" t="s">
        <v>27</v>
      </c>
      <c r="C12" s="25">
        <v>630</v>
      </c>
      <c r="D12" s="26">
        <v>876</v>
      </c>
      <c r="E12" s="31">
        <f t="shared" si="0"/>
        <v>0.39047619047619048</v>
      </c>
      <c r="F12" s="25">
        <v>725</v>
      </c>
      <c r="G12" s="26">
        <v>765</v>
      </c>
      <c r="H12" s="32">
        <f t="shared" si="1"/>
        <v>5.5172413793103448E-2</v>
      </c>
      <c r="I12" s="25">
        <v>750</v>
      </c>
      <c r="J12" s="26">
        <v>0</v>
      </c>
      <c r="K12" s="57"/>
      <c r="L12" s="97">
        <v>850</v>
      </c>
      <c r="M12" s="27"/>
      <c r="N12" s="27"/>
    </row>
    <row r="13" spans="1:23">
      <c r="A13" s="28" t="s">
        <v>37</v>
      </c>
      <c r="B13" s="28" t="s">
        <v>38</v>
      </c>
      <c r="C13" s="25">
        <v>500</v>
      </c>
      <c r="D13" s="26">
        <v>325</v>
      </c>
      <c r="E13" s="31">
        <f t="shared" si="0"/>
        <v>-0.35</v>
      </c>
      <c r="F13" s="25">
        <v>500</v>
      </c>
      <c r="G13" s="26">
        <v>480</v>
      </c>
      <c r="H13" s="32">
        <f t="shared" si="1"/>
        <v>-0.04</v>
      </c>
      <c r="I13" s="25">
        <v>500</v>
      </c>
      <c r="J13" s="26">
        <v>65</v>
      </c>
      <c r="K13" s="57">
        <f>J13/I12</f>
        <v>8.666666666666667E-2</v>
      </c>
      <c r="L13" s="97">
        <v>600</v>
      </c>
      <c r="M13" s="27"/>
      <c r="N13" s="27"/>
    </row>
    <row r="14" spans="1:23">
      <c r="A14" s="28" t="s">
        <v>39</v>
      </c>
      <c r="B14" s="28" t="s">
        <v>75</v>
      </c>
      <c r="C14" s="25">
        <v>7000</v>
      </c>
      <c r="D14" s="26">
        <v>7000</v>
      </c>
      <c r="E14" s="31">
        <v>0</v>
      </c>
      <c r="F14" s="25">
        <v>0</v>
      </c>
      <c r="G14" s="26">
        <v>0</v>
      </c>
      <c r="H14" s="32">
        <v>0</v>
      </c>
      <c r="I14" s="25">
        <v>0</v>
      </c>
      <c r="J14" s="26">
        <v>0</v>
      </c>
      <c r="K14" s="57">
        <v>0</v>
      </c>
      <c r="L14" s="97">
        <v>0</v>
      </c>
      <c r="M14" s="27"/>
      <c r="N14" s="27"/>
      <c r="W14" s="34"/>
    </row>
    <row r="15" spans="1:23" ht="21.95" customHeight="1">
      <c r="A15" s="28" t="s">
        <v>40</v>
      </c>
      <c r="B15" s="28" t="s">
        <v>76</v>
      </c>
      <c r="C15" s="35">
        <v>7500</v>
      </c>
      <c r="D15" s="36">
        <v>7500</v>
      </c>
      <c r="E15" s="37">
        <f t="shared" si="0"/>
        <v>0</v>
      </c>
      <c r="F15" s="35">
        <v>16000</v>
      </c>
      <c r="G15" s="36">
        <v>16000</v>
      </c>
      <c r="H15" s="38">
        <f t="shared" si="1"/>
        <v>0</v>
      </c>
      <c r="I15" s="35">
        <v>16000</v>
      </c>
      <c r="J15" s="36">
        <v>6618</v>
      </c>
      <c r="K15" s="58">
        <v>3.4666666666666665E-2</v>
      </c>
      <c r="L15" s="99">
        <v>16000</v>
      </c>
      <c r="M15" s="39"/>
      <c r="N15" s="39"/>
      <c r="W15" s="34"/>
    </row>
    <row r="16" spans="1:23" ht="21.95" customHeight="1">
      <c r="A16" s="28"/>
      <c r="B16" s="28"/>
      <c r="C16" s="25"/>
      <c r="D16" s="26"/>
      <c r="E16" s="31"/>
      <c r="F16" s="25"/>
      <c r="G16" s="26"/>
      <c r="H16" s="32"/>
      <c r="I16" s="69"/>
      <c r="J16" s="21"/>
      <c r="K16" s="60"/>
      <c r="L16" s="97"/>
      <c r="M16" s="27"/>
      <c r="N16" s="27"/>
    </row>
    <row r="17" spans="1:22" s="6" customFormat="1" ht="24" customHeight="1">
      <c r="A17" s="54" t="s">
        <v>69</v>
      </c>
      <c r="B17" s="13" t="s">
        <v>70</v>
      </c>
      <c r="C17" s="40">
        <f>SUM(C6:C16)</f>
        <v>57731</v>
      </c>
      <c r="D17" s="41">
        <f>SUM(D6:D16)</f>
        <v>62762</v>
      </c>
      <c r="E17" s="42">
        <f>(D17-C17)/C17</f>
        <v>8.7145554381528129E-2</v>
      </c>
      <c r="F17" s="40">
        <f>SUM(F6:F16)</f>
        <v>66398</v>
      </c>
      <c r="G17" s="41">
        <f>SUM(G6:G16)</f>
        <v>65070</v>
      </c>
      <c r="H17" s="43">
        <f>(G17-F17)/F17</f>
        <v>-2.0000602427783971E-2</v>
      </c>
      <c r="I17" s="40">
        <f>SUM(I6:I16)</f>
        <v>76214.00499999999</v>
      </c>
      <c r="J17" s="41">
        <f>SUM(J6:J16)</f>
        <v>32066</v>
      </c>
      <c r="K17" s="65">
        <f>J17/I17</f>
        <v>0.42073632005036349</v>
      </c>
      <c r="L17" s="100">
        <f>SUM(L6:L15)</f>
        <v>86937.945500000002</v>
      </c>
      <c r="M17" s="44">
        <f>SUM(M6:M15)</f>
        <v>0</v>
      </c>
      <c r="N17" s="44">
        <f>SUM(N6:N15)</f>
        <v>0</v>
      </c>
      <c r="O17" s="34"/>
      <c r="P17" s="34"/>
      <c r="Q17"/>
      <c r="R17"/>
      <c r="S17" s="34"/>
    </row>
    <row r="18" spans="1:22" s="6" customFormat="1" ht="24" hidden="1" customHeight="1">
      <c r="A18" s="45" t="s">
        <v>30</v>
      </c>
      <c r="B18" s="46" t="s">
        <v>17</v>
      </c>
      <c r="C18" s="25">
        <v>2930</v>
      </c>
      <c r="D18" s="26">
        <v>2639</v>
      </c>
      <c r="E18" s="31"/>
      <c r="F18" s="25">
        <v>3156</v>
      </c>
      <c r="G18" s="26">
        <v>3584</v>
      </c>
      <c r="H18" s="32"/>
      <c r="I18" s="25"/>
      <c r="J18" s="26"/>
      <c r="K18" s="27"/>
      <c r="L18" s="27"/>
      <c r="N18" s="34"/>
      <c r="O18" s="34"/>
      <c r="P18" s="34"/>
      <c r="Q18"/>
      <c r="R18"/>
      <c r="S18" s="34"/>
    </row>
    <row r="19" spans="1:22" s="6" customFormat="1" ht="24" hidden="1" customHeight="1">
      <c r="A19" s="45" t="s">
        <v>31</v>
      </c>
      <c r="B19" s="28" t="s">
        <v>18</v>
      </c>
      <c r="C19" s="25">
        <v>150</v>
      </c>
      <c r="D19" s="26">
        <v>150</v>
      </c>
      <c r="E19" s="31"/>
      <c r="F19" s="25">
        <v>150</v>
      </c>
      <c r="G19" s="26">
        <v>150</v>
      </c>
      <c r="H19" s="32"/>
      <c r="I19" s="25"/>
      <c r="J19" s="26"/>
      <c r="K19" s="27"/>
      <c r="L19" s="27"/>
      <c r="N19" s="34"/>
      <c r="O19" s="34"/>
      <c r="P19" s="34"/>
      <c r="Q19"/>
      <c r="R19"/>
      <c r="S19" s="34"/>
    </row>
    <row r="20" spans="1:22" s="6" customFormat="1" ht="24" hidden="1" customHeight="1">
      <c r="A20" s="47" t="s">
        <v>32</v>
      </c>
      <c r="B20" s="48" t="s">
        <v>19</v>
      </c>
      <c r="C20" s="25"/>
      <c r="D20" s="26"/>
      <c r="E20" s="31"/>
      <c r="F20" s="25">
        <v>0</v>
      </c>
      <c r="G20" s="26"/>
      <c r="H20" s="32"/>
      <c r="I20" s="25"/>
      <c r="J20" s="26"/>
      <c r="K20" s="27"/>
      <c r="L20" s="27"/>
      <c r="N20" s="34"/>
      <c r="O20" s="34"/>
      <c r="P20" s="34"/>
      <c r="Q20"/>
      <c r="R20"/>
      <c r="S20"/>
    </row>
    <row r="21" spans="1:22" ht="24" hidden="1" customHeight="1">
      <c r="A21" s="47" t="s">
        <v>33</v>
      </c>
      <c r="B21" s="48" t="s">
        <v>20</v>
      </c>
      <c r="C21" s="35">
        <v>0</v>
      </c>
      <c r="D21" s="36">
        <v>0</v>
      </c>
      <c r="E21" s="37"/>
      <c r="F21" s="35">
        <v>2475</v>
      </c>
      <c r="G21" s="36">
        <v>2475</v>
      </c>
      <c r="H21" s="38"/>
      <c r="I21" s="35"/>
      <c r="J21" s="36"/>
      <c r="K21" s="39"/>
      <c r="L21" s="39"/>
      <c r="N21" s="34"/>
      <c r="O21" s="34"/>
      <c r="P21" s="34"/>
    </row>
    <row r="22" spans="1:22" ht="24" hidden="1" customHeight="1">
      <c r="A22" s="28"/>
      <c r="B22" s="28" t="s">
        <v>21</v>
      </c>
      <c r="C22" s="29">
        <f>SUM(C17:C21)</f>
        <v>60811</v>
      </c>
      <c r="D22" s="30">
        <f>SUM(D17:D21)</f>
        <v>65551</v>
      </c>
      <c r="E22" s="31"/>
      <c r="F22" s="29">
        <f>SUM(F17:F21)</f>
        <v>72179</v>
      </c>
      <c r="G22" s="30">
        <f>SUM(G17:G21)</f>
        <v>71279</v>
      </c>
      <c r="H22" s="32"/>
      <c r="I22" s="29"/>
      <c r="J22" s="26"/>
      <c r="K22" s="27"/>
      <c r="L22" s="27"/>
      <c r="N22" s="34"/>
      <c r="O22" s="34"/>
      <c r="P22" s="34"/>
      <c r="R22" s="34"/>
      <c r="S22" s="34"/>
    </row>
    <row r="23" spans="1:22" ht="24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N23" s="34"/>
      <c r="O23" s="34"/>
      <c r="P23" s="34"/>
      <c r="Q23" s="34"/>
      <c r="R23" s="34"/>
      <c r="S23" s="34"/>
      <c r="T23" s="34"/>
      <c r="U23" s="34"/>
      <c r="V23" s="34"/>
    </row>
    <row r="24" spans="1:22">
      <c r="C24" s="50"/>
      <c r="D24" s="50"/>
      <c r="E24" s="50"/>
      <c r="F24" s="50"/>
      <c r="G24" s="50"/>
      <c r="O24" s="34"/>
      <c r="R24" s="34"/>
    </row>
    <row r="25" spans="1:22" ht="15.95" customHeight="1">
      <c r="B25" s="49" t="s">
        <v>24</v>
      </c>
      <c r="C25" s="50"/>
      <c r="D25" s="50"/>
      <c r="E25" s="50"/>
      <c r="F25" s="50"/>
      <c r="G25" s="50"/>
      <c r="O25" s="34"/>
      <c r="R25" s="34"/>
    </row>
    <row r="26" spans="1:22" ht="15.95" customHeight="1">
      <c r="B26" t="s">
        <v>77</v>
      </c>
      <c r="O26" s="34"/>
      <c r="Q26" s="34"/>
      <c r="R26" s="34"/>
    </row>
    <row r="28" spans="1:22">
      <c r="B28" t="s">
        <v>108</v>
      </c>
      <c r="O28" s="34"/>
      <c r="Q28" s="34"/>
    </row>
    <row r="29" spans="1:22">
      <c r="B29" t="s">
        <v>109</v>
      </c>
      <c r="O29" s="34"/>
      <c r="Q29" s="34"/>
    </row>
    <row r="30" spans="1:22">
      <c r="B30" t="s">
        <v>110</v>
      </c>
      <c r="O30" s="34"/>
      <c r="Q30" s="34"/>
    </row>
    <row r="31" spans="1:22">
      <c r="B31" t="s">
        <v>97</v>
      </c>
    </row>
    <row r="34" spans="14:24">
      <c r="Q34" s="34"/>
    </row>
    <row r="37" spans="14:24">
      <c r="Q37" s="34"/>
    </row>
    <row r="40" spans="14:24"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4:24">
      <c r="X41" s="53"/>
    </row>
  </sheetData>
  <mergeCells count="3">
    <mergeCell ref="C1:D1"/>
    <mergeCell ref="F1:G1"/>
    <mergeCell ref="I1:J1"/>
  </mergeCells>
  <phoneticPr fontId="5" type="noConversion"/>
  <printOptions gridLines="1"/>
  <pageMargins left="0.27" right="0.27" top="0.75" bottom="0.75" header="0.3" footer="0.3"/>
  <pageSetup scale="64" fitToHeight="0" orientation="landscape" r:id="rId1"/>
  <headerFoot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B13" sqref="B13"/>
    </sheetView>
  </sheetViews>
  <sheetFormatPr defaultRowHeight="15"/>
  <cols>
    <col min="1" max="1" width="16.140625" style="73" customWidth="1"/>
    <col min="2" max="2" width="13.28515625" style="73" customWidth="1"/>
    <col min="3" max="3" width="13.5703125" style="73" customWidth="1"/>
    <col min="4" max="4" width="12.5703125" style="85" hidden="1" customWidth="1"/>
    <col min="5" max="5" width="14.85546875" style="85" hidden="1" customWidth="1"/>
    <col min="6" max="6" width="14.85546875" style="85" customWidth="1"/>
    <col min="7" max="7" width="13.5703125" style="73" customWidth="1"/>
    <col min="8" max="10" width="11.42578125" style="73" customWidth="1"/>
    <col min="11" max="11" width="12.5703125" bestFit="1" customWidth="1"/>
    <col min="12" max="12" width="11.42578125" customWidth="1"/>
    <col min="13" max="13" width="14.85546875" style="84" bestFit="1" customWidth="1"/>
    <col min="14" max="14" width="13.5703125" customWidth="1"/>
    <col min="15" max="15" width="11.5703125" customWidth="1"/>
    <col min="16" max="16384" width="9.140625" style="73"/>
  </cols>
  <sheetData>
    <row r="1" spans="1:15" s="82" customFormat="1" ht="63.75">
      <c r="A1" s="70" t="s">
        <v>82</v>
      </c>
      <c r="B1" s="71" t="s">
        <v>86</v>
      </c>
      <c r="C1" s="71" t="s">
        <v>78</v>
      </c>
      <c r="D1" s="72" t="s">
        <v>79</v>
      </c>
      <c r="E1" s="72" t="s">
        <v>80</v>
      </c>
      <c r="F1" s="72" t="s">
        <v>99</v>
      </c>
      <c r="G1" s="89" t="s">
        <v>106</v>
      </c>
      <c r="H1" s="72" t="s">
        <v>104</v>
      </c>
      <c r="I1" s="72" t="s">
        <v>100</v>
      </c>
      <c r="J1" s="72" t="s">
        <v>101</v>
      </c>
      <c r="K1" s="72" t="s">
        <v>103</v>
      </c>
      <c r="L1" s="89" t="s">
        <v>105</v>
      </c>
      <c r="M1" s="83"/>
      <c r="N1"/>
      <c r="O1"/>
    </row>
    <row r="2" spans="1:15" customFormat="1" ht="25.5">
      <c r="A2" s="74" t="s">
        <v>83</v>
      </c>
      <c r="B2" s="75" t="s">
        <v>87</v>
      </c>
      <c r="C2" s="76" t="s">
        <v>88</v>
      </c>
      <c r="D2" s="77">
        <f>O2*0.0625</f>
        <v>0</v>
      </c>
      <c r="E2" s="77">
        <f>O2*0.0765</f>
        <v>0</v>
      </c>
      <c r="F2" s="86">
        <f>29.43*1.0175</f>
        <v>29.945025000000001</v>
      </c>
      <c r="G2" s="90">
        <f>35*F2*52</f>
        <v>54499.945500000002</v>
      </c>
      <c r="H2" s="77">
        <f>G2*0.0765</f>
        <v>4169.2458307500001</v>
      </c>
      <c r="I2" s="77">
        <v>8816</v>
      </c>
      <c r="J2" s="77">
        <v>168</v>
      </c>
      <c r="K2" s="77">
        <f>G2*0.065</f>
        <v>3542.4964575000004</v>
      </c>
      <c r="L2" s="90">
        <f>SUM(G2:K2)</f>
        <v>71195.687788250012</v>
      </c>
    </row>
    <row r="3" spans="1:15" customFormat="1" ht="25.5">
      <c r="A3" s="74" t="s">
        <v>84</v>
      </c>
      <c r="B3" s="75" t="s">
        <v>85</v>
      </c>
      <c r="C3" s="74" t="s">
        <v>89</v>
      </c>
      <c r="D3" s="77">
        <f>O3*0.0625</f>
        <v>0</v>
      </c>
      <c r="E3" s="77">
        <f>O3*0.0765</f>
        <v>0</v>
      </c>
      <c r="F3" s="86">
        <v>20.399999999999999</v>
      </c>
      <c r="G3" s="90">
        <v>10426</v>
      </c>
      <c r="H3" s="77">
        <f>G3*0.0765</f>
        <v>797.58899999999994</v>
      </c>
      <c r="I3" s="77"/>
      <c r="J3" s="77"/>
      <c r="K3" s="77">
        <f>G3*0.065</f>
        <v>677.69</v>
      </c>
      <c r="L3" s="90">
        <f>SUM(G3:K3)</f>
        <v>11901.279</v>
      </c>
    </row>
    <row r="4" spans="1:15" customFormat="1" ht="26.25" thickBot="1">
      <c r="A4" s="78" t="s">
        <v>81</v>
      </c>
      <c r="B4" s="79"/>
      <c r="C4" s="80"/>
      <c r="D4" s="81">
        <f>SUM(D2:D3)</f>
        <v>0</v>
      </c>
      <c r="E4" s="81">
        <f>SUM(E2:E3)</f>
        <v>0</v>
      </c>
      <c r="F4" s="87"/>
      <c r="G4" s="91">
        <f>SUM(G2:G3)</f>
        <v>64925.945500000002</v>
      </c>
      <c r="H4" s="81">
        <f>SUM(H2:H3)</f>
        <v>4966.83483075</v>
      </c>
      <c r="I4" s="81">
        <f>SUM(I2:I3)</f>
        <v>8816</v>
      </c>
      <c r="J4" s="81">
        <f>SUM(J2:J3)</f>
        <v>168</v>
      </c>
      <c r="K4" s="81">
        <f>SUM(K2:K3)</f>
        <v>4220.1864575</v>
      </c>
      <c r="L4" s="91">
        <f>SUM(G4:K4)</f>
        <v>83096.966788249993</v>
      </c>
    </row>
    <row r="5" spans="1:15" customFormat="1" ht="15.75" thickTop="1"/>
    <row r="6" spans="1:15" customFormat="1"/>
    <row r="7" spans="1:15" ht="79.5" customHeight="1">
      <c r="A7" s="70" t="s">
        <v>82</v>
      </c>
      <c r="B7" s="71" t="s">
        <v>86</v>
      </c>
      <c r="C7" s="71" t="s">
        <v>78</v>
      </c>
      <c r="D7" s="72" t="s">
        <v>79</v>
      </c>
      <c r="E7" s="72" t="s">
        <v>80</v>
      </c>
      <c r="F7" s="72" t="s">
        <v>98</v>
      </c>
      <c r="G7" s="89" t="s">
        <v>107</v>
      </c>
      <c r="H7" s="72" t="s">
        <v>93</v>
      </c>
      <c r="I7" s="72" t="s">
        <v>100</v>
      </c>
      <c r="J7" s="72" t="s">
        <v>101</v>
      </c>
      <c r="K7" s="72" t="s">
        <v>102</v>
      </c>
      <c r="L7" s="89" t="s">
        <v>105</v>
      </c>
      <c r="M7" s="73"/>
    </row>
    <row r="8" spans="1:15" ht="25.5">
      <c r="A8" s="74" t="s">
        <v>83</v>
      </c>
      <c r="B8" s="75" t="s">
        <v>87</v>
      </c>
      <c r="C8" s="76" t="s">
        <v>88</v>
      </c>
      <c r="D8" s="77">
        <f>O8*0.0625</f>
        <v>0</v>
      </c>
      <c r="E8" s="77">
        <f>O8*0.0765</f>
        <v>0</v>
      </c>
      <c r="F8" s="86">
        <f>26.19*1.0175</f>
        <v>26.648325000000003</v>
      </c>
      <c r="G8" s="90">
        <f>26.65*35*52</f>
        <v>48503</v>
      </c>
      <c r="H8" s="77">
        <f>G8*0.0765</f>
        <v>3710.4794999999999</v>
      </c>
      <c r="I8" s="77">
        <v>8816</v>
      </c>
      <c r="J8" s="77">
        <v>168</v>
      </c>
      <c r="K8" s="77">
        <f>G8*0.065</f>
        <v>3152.6950000000002</v>
      </c>
      <c r="L8" s="90">
        <f>SUM(G8:K8)</f>
        <v>64350.174500000001</v>
      </c>
      <c r="M8" s="73"/>
    </row>
    <row r="9" spans="1:15" ht="34.5" customHeight="1">
      <c r="A9" s="74" t="s">
        <v>84</v>
      </c>
      <c r="B9" s="75" t="s">
        <v>85</v>
      </c>
      <c r="C9" s="74" t="s">
        <v>89</v>
      </c>
      <c r="D9" s="77">
        <f>O9*0.0625</f>
        <v>0</v>
      </c>
      <c r="E9" s="77">
        <f>O9*0.0765</f>
        <v>0</v>
      </c>
      <c r="F9" s="86">
        <v>20.399999999999999</v>
      </c>
      <c r="G9" s="90">
        <v>10426</v>
      </c>
      <c r="H9" s="77">
        <f>G9*0.0765</f>
        <v>797.58899999999994</v>
      </c>
      <c r="I9" s="77"/>
      <c r="J9" s="77"/>
      <c r="K9" s="77">
        <f>G9*0.065</f>
        <v>677.69</v>
      </c>
      <c r="L9" s="90">
        <f>SUM(G9:K9)</f>
        <v>11901.279</v>
      </c>
      <c r="M9" s="73"/>
    </row>
    <row r="10" spans="1:15" ht="27" customHeight="1" thickBot="1">
      <c r="A10" s="78" t="s">
        <v>81</v>
      </c>
      <c r="B10" s="79"/>
      <c r="C10" s="80"/>
      <c r="D10" s="81">
        <f>SUM(D8:D9)</f>
        <v>0</v>
      </c>
      <c r="E10" s="81">
        <f>SUM(E8:E9)</f>
        <v>0</v>
      </c>
      <c r="F10" s="87"/>
      <c r="G10" s="91">
        <f>SUM(G8:G9)</f>
        <v>58929</v>
      </c>
      <c r="H10" s="81">
        <f>SUM(H8:H9)</f>
        <v>4508.0684999999994</v>
      </c>
      <c r="I10" s="81">
        <f>SUM(I8:I9)</f>
        <v>8816</v>
      </c>
      <c r="J10" s="81">
        <f>SUM(J8:J9)</f>
        <v>168</v>
      </c>
      <c r="K10" s="81">
        <f>SUM(K8:K9)</f>
        <v>3830.3850000000002</v>
      </c>
      <c r="L10" s="91">
        <f>SUM(G10:K10)</f>
        <v>76251.453499999989</v>
      </c>
      <c r="M10" s="73"/>
    </row>
    <row r="11" spans="1:15" customFormat="1" ht="15.75" thickTop="1"/>
    <row r="12" spans="1:15" customFormat="1"/>
    <row r="13" spans="1:15" customFormat="1"/>
    <row r="14" spans="1:15" customFormat="1"/>
    <row r="15" spans="1:15" customFormat="1"/>
    <row r="16" spans="1:15" customFormat="1"/>
    <row r="17" customFormat="1" ht="40.5" customHeigh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4:7" customFormat="1"/>
    <row r="34" spans="4:7" customFormat="1"/>
    <row r="35" spans="4:7" customFormat="1"/>
    <row r="36" spans="4:7" customFormat="1"/>
    <row r="37" spans="4:7" customFormat="1"/>
    <row r="38" spans="4:7" customFormat="1"/>
    <row r="39" spans="4:7" customFormat="1"/>
    <row r="40" spans="4:7">
      <c r="D40"/>
      <c r="E40"/>
      <c r="F40"/>
      <c r="G40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5" sqref="A5"/>
    </sheetView>
  </sheetViews>
  <sheetFormatPr defaultRowHeight="15"/>
  <cols>
    <col min="1" max="1" width="22.28515625" customWidth="1"/>
    <col min="2" max="2" width="27.5703125" customWidth="1"/>
    <col min="3" max="12" width="12.7109375" customWidth="1"/>
  </cols>
  <sheetData>
    <row r="1" spans="1:13" s="6" customFormat="1">
      <c r="A1" s="1" t="s">
        <v>0</v>
      </c>
      <c r="B1" s="1" t="s">
        <v>1</v>
      </c>
      <c r="C1" s="101" t="s">
        <v>2</v>
      </c>
      <c r="D1" s="102"/>
      <c r="E1" s="2" t="s">
        <v>3</v>
      </c>
      <c r="F1" s="101" t="s">
        <v>4</v>
      </c>
      <c r="G1" s="102"/>
      <c r="H1" s="3" t="s">
        <v>3</v>
      </c>
      <c r="I1" s="101" t="s">
        <v>5</v>
      </c>
      <c r="J1" s="102"/>
      <c r="K1" s="56"/>
      <c r="L1" s="5" t="s">
        <v>6</v>
      </c>
    </row>
    <row r="2" spans="1:13" s="6" customFormat="1">
      <c r="A2" s="7"/>
      <c r="B2" s="7"/>
      <c r="C2" s="8"/>
      <c r="D2" s="9"/>
      <c r="E2" s="10" t="s">
        <v>7</v>
      </c>
      <c r="F2" s="8"/>
      <c r="G2" s="9"/>
      <c r="H2" s="11" t="s">
        <v>7</v>
      </c>
      <c r="I2" s="8"/>
      <c r="J2" s="9"/>
      <c r="K2" s="12" t="s">
        <v>8</v>
      </c>
      <c r="L2" s="12"/>
    </row>
    <row r="3" spans="1:13" s="6" customFormat="1">
      <c r="A3" s="13"/>
      <c r="B3" s="13"/>
      <c r="C3" s="14" t="s">
        <v>9</v>
      </c>
      <c r="D3" s="15" t="s">
        <v>10</v>
      </c>
      <c r="E3" s="16" t="s">
        <v>11</v>
      </c>
      <c r="F3" s="14" t="s">
        <v>9</v>
      </c>
      <c r="G3" s="15" t="s">
        <v>10</v>
      </c>
      <c r="H3" s="17" t="s">
        <v>11</v>
      </c>
      <c r="I3" s="14" t="s">
        <v>9</v>
      </c>
      <c r="J3" s="15" t="s">
        <v>12</v>
      </c>
      <c r="K3" s="18" t="s">
        <v>13</v>
      </c>
      <c r="L3" s="18" t="s">
        <v>9</v>
      </c>
    </row>
    <row r="4" spans="1:13">
      <c r="A4" s="19"/>
      <c r="B4" s="19"/>
      <c r="C4" s="20"/>
      <c r="D4" s="21"/>
      <c r="E4" s="22"/>
      <c r="F4" s="20"/>
      <c r="G4" s="21"/>
      <c r="H4" s="21"/>
      <c r="I4" s="20"/>
      <c r="J4" s="21"/>
      <c r="K4" s="22"/>
      <c r="L4" s="22"/>
    </row>
    <row r="5" spans="1:13" ht="15.75">
      <c r="A5" s="23">
        <v>4226</v>
      </c>
      <c r="B5" s="24" t="s">
        <v>41</v>
      </c>
      <c r="C5" s="25"/>
      <c r="D5" s="26"/>
      <c r="E5" s="27"/>
      <c r="F5" s="25"/>
      <c r="G5" s="26"/>
      <c r="H5" s="26"/>
      <c r="I5" s="25"/>
      <c r="J5" s="26"/>
      <c r="K5" s="27"/>
      <c r="L5" s="27"/>
    </row>
    <row r="6" spans="1:13">
      <c r="A6" s="28" t="s">
        <v>42</v>
      </c>
      <c r="B6" s="28" t="s">
        <v>14</v>
      </c>
      <c r="C6" s="29">
        <v>4039</v>
      </c>
      <c r="D6" s="30">
        <v>4090</v>
      </c>
      <c r="E6" s="31">
        <f>(D6-C6)/C6</f>
        <v>1.2626887843525626E-2</v>
      </c>
      <c r="F6" s="29">
        <v>4039</v>
      </c>
      <c r="G6" s="30">
        <v>3156</v>
      </c>
      <c r="H6" s="32">
        <f>(G6-F6)/F6</f>
        <v>-0.21861846991829662</v>
      </c>
      <c r="I6" s="29">
        <v>4039</v>
      </c>
      <c r="J6" s="30"/>
      <c r="K6" s="33"/>
      <c r="L6" s="33"/>
    </row>
    <row r="7" spans="1:13">
      <c r="A7" s="28" t="s">
        <v>43</v>
      </c>
      <c r="B7" s="28" t="s">
        <v>26</v>
      </c>
      <c r="C7" s="25">
        <v>0</v>
      </c>
      <c r="D7" s="26">
        <v>0</v>
      </c>
      <c r="E7" s="31">
        <v>0</v>
      </c>
      <c r="F7" s="25">
        <v>0</v>
      </c>
      <c r="G7" s="26">
        <v>86</v>
      </c>
      <c r="H7" s="32">
        <v>1</v>
      </c>
      <c r="I7" s="25">
        <v>0</v>
      </c>
      <c r="J7" s="26"/>
      <c r="K7" s="27"/>
      <c r="L7" s="27"/>
    </row>
    <row r="8" spans="1:13">
      <c r="A8" s="28" t="s">
        <v>44</v>
      </c>
      <c r="B8" s="28" t="s">
        <v>45</v>
      </c>
      <c r="C8" s="25">
        <v>0</v>
      </c>
      <c r="D8" s="26">
        <v>0</v>
      </c>
      <c r="E8" s="31">
        <v>0</v>
      </c>
      <c r="F8" s="25">
        <v>0</v>
      </c>
      <c r="G8" s="26">
        <v>71</v>
      </c>
      <c r="H8" s="32">
        <v>1</v>
      </c>
      <c r="I8" s="25">
        <v>0</v>
      </c>
      <c r="J8" s="26"/>
      <c r="K8" s="27"/>
      <c r="L8" s="27"/>
    </row>
    <row r="9" spans="1:13">
      <c r="A9" s="28" t="s">
        <v>46</v>
      </c>
      <c r="B9" s="28" t="s">
        <v>47</v>
      </c>
      <c r="C9" s="25">
        <v>725</v>
      </c>
      <c r="D9" s="26">
        <v>667</v>
      </c>
      <c r="E9" s="31">
        <f t="shared" ref="E9:E15" si="0">(D9-C9)/C9</f>
        <v>-0.08</v>
      </c>
      <c r="F9" s="25">
        <v>725</v>
      </c>
      <c r="G9" s="26">
        <v>0</v>
      </c>
      <c r="H9" s="32">
        <f t="shared" ref="H9:H15" si="1">(G9-F9)/F9</f>
        <v>-1</v>
      </c>
      <c r="I9" s="25">
        <v>725</v>
      </c>
      <c r="J9" s="26"/>
      <c r="K9" s="27"/>
      <c r="L9" s="27"/>
    </row>
    <row r="10" spans="1:13">
      <c r="A10" s="28" t="s">
        <v>48</v>
      </c>
      <c r="B10" s="28" t="s">
        <v>22</v>
      </c>
      <c r="C10" s="25">
        <v>1000</v>
      </c>
      <c r="D10" s="26">
        <v>581</v>
      </c>
      <c r="E10" s="31">
        <f t="shared" si="0"/>
        <v>-0.41899999999999998</v>
      </c>
      <c r="F10" s="25">
        <v>1000</v>
      </c>
      <c r="G10" s="26">
        <v>587</v>
      </c>
      <c r="H10" s="32">
        <f t="shared" si="1"/>
        <v>-0.41299999999999998</v>
      </c>
      <c r="I10" s="25">
        <v>1000</v>
      </c>
      <c r="J10" s="26"/>
      <c r="K10" s="27"/>
      <c r="L10" s="27"/>
    </row>
    <row r="11" spans="1:13">
      <c r="A11" s="28" t="s">
        <v>49</v>
      </c>
      <c r="B11" s="28" t="s">
        <v>50</v>
      </c>
      <c r="C11" s="25">
        <v>500</v>
      </c>
      <c r="D11" s="26">
        <v>741</v>
      </c>
      <c r="E11" s="31">
        <f t="shared" si="0"/>
        <v>0.48199999999999998</v>
      </c>
      <c r="F11" s="25">
        <v>500</v>
      </c>
      <c r="G11" s="26">
        <v>373</v>
      </c>
      <c r="H11" s="32">
        <f t="shared" si="1"/>
        <v>-0.254</v>
      </c>
      <c r="I11" s="25">
        <v>500</v>
      </c>
      <c r="J11" s="26"/>
      <c r="K11" s="27"/>
      <c r="L11" s="27"/>
    </row>
    <row r="12" spans="1:13">
      <c r="A12" s="28" t="s">
        <v>51</v>
      </c>
      <c r="B12" s="28" t="s">
        <v>52</v>
      </c>
      <c r="C12" s="25">
        <v>100</v>
      </c>
      <c r="D12" s="26">
        <v>50</v>
      </c>
      <c r="E12" s="31">
        <f t="shared" si="0"/>
        <v>-0.5</v>
      </c>
      <c r="F12" s="25">
        <v>100</v>
      </c>
      <c r="G12" s="26">
        <v>55</v>
      </c>
      <c r="H12" s="32">
        <f t="shared" si="1"/>
        <v>-0.45</v>
      </c>
      <c r="I12" s="25">
        <v>100</v>
      </c>
      <c r="J12" s="26"/>
      <c r="K12" s="27"/>
      <c r="L12" s="27"/>
    </row>
    <row r="13" spans="1:13">
      <c r="A13" s="28" t="s">
        <v>53</v>
      </c>
      <c r="B13" s="28" t="s">
        <v>54</v>
      </c>
      <c r="C13" s="25">
        <v>300</v>
      </c>
      <c r="D13" s="26">
        <v>135</v>
      </c>
      <c r="E13" s="31">
        <f t="shared" si="0"/>
        <v>-0.55000000000000004</v>
      </c>
      <c r="F13" s="25">
        <v>300</v>
      </c>
      <c r="G13" s="26">
        <v>0</v>
      </c>
      <c r="H13" s="32">
        <f t="shared" si="1"/>
        <v>-1</v>
      </c>
      <c r="I13" s="25">
        <v>300</v>
      </c>
      <c r="J13" s="26"/>
      <c r="K13" s="27"/>
      <c r="L13" s="27"/>
    </row>
    <row r="14" spans="1:13">
      <c r="A14" s="55" t="s">
        <v>55</v>
      </c>
      <c r="B14" s="55" t="s">
        <v>15</v>
      </c>
      <c r="C14" s="35">
        <v>9736</v>
      </c>
      <c r="D14" s="36">
        <v>7917</v>
      </c>
      <c r="E14" s="37">
        <f t="shared" si="0"/>
        <v>-0.18683237469186526</v>
      </c>
      <c r="F14" s="35">
        <v>9736</v>
      </c>
      <c r="G14" s="36">
        <v>11955</v>
      </c>
      <c r="H14" s="37">
        <f t="shared" si="1"/>
        <v>0.22791700903861956</v>
      </c>
      <c r="I14" s="35">
        <v>9736</v>
      </c>
      <c r="J14" s="36"/>
      <c r="K14" s="39"/>
      <c r="L14" s="39"/>
    </row>
    <row r="15" spans="1:13">
      <c r="A15" s="54" t="s">
        <v>56</v>
      </c>
      <c r="B15" s="13" t="s">
        <v>16</v>
      </c>
      <c r="C15" s="40">
        <f>SUM(C6:C14)</f>
        <v>16400</v>
      </c>
      <c r="D15" s="41">
        <f>SUM(D6:D14)</f>
        <v>14181</v>
      </c>
      <c r="E15" s="42">
        <f t="shared" si="0"/>
        <v>-0.1353048780487805</v>
      </c>
      <c r="F15" s="40">
        <f>SUM(F6:F14)</f>
        <v>16400</v>
      </c>
      <c r="G15" s="41">
        <f>SUM(G6:G14)</f>
        <v>16283</v>
      </c>
      <c r="H15" s="43">
        <f t="shared" si="1"/>
        <v>-7.1341463414634149E-3</v>
      </c>
      <c r="I15" s="40">
        <f>SUM(I6:I14)</f>
        <v>16400</v>
      </c>
      <c r="J15" s="41"/>
      <c r="K15" s="44"/>
      <c r="L15" s="44"/>
    </row>
    <row r="16" spans="1:13" hidden="1">
      <c r="A16" s="45" t="s">
        <v>57</v>
      </c>
      <c r="B16" s="46" t="s">
        <v>17</v>
      </c>
      <c r="C16" s="25">
        <v>309</v>
      </c>
      <c r="D16" s="26">
        <v>236</v>
      </c>
      <c r="E16" s="31"/>
      <c r="F16" s="25">
        <v>309</v>
      </c>
      <c r="G16" s="26">
        <v>241</v>
      </c>
      <c r="H16" s="32"/>
      <c r="I16" s="26"/>
      <c r="J16" s="26"/>
      <c r="K16" s="26"/>
      <c r="L16" s="32"/>
      <c r="M16" s="48"/>
    </row>
    <row r="17" spans="1:12" hidden="1">
      <c r="A17" s="59"/>
      <c r="B17" s="48" t="s">
        <v>21</v>
      </c>
      <c r="C17" s="30">
        <f>SUM(C15:C16)</f>
        <v>16709</v>
      </c>
      <c r="D17" s="30">
        <f>SUM(D15:D16)</f>
        <v>14417</v>
      </c>
      <c r="E17" s="32"/>
      <c r="F17" s="30">
        <f>SUM(F15:F16)</f>
        <v>16709</v>
      </c>
      <c r="G17" s="30">
        <f>SUM(G15:G16)</f>
        <v>16524</v>
      </c>
      <c r="H17" s="32"/>
      <c r="I17" s="30"/>
      <c r="J17" s="26"/>
      <c r="K17" s="26"/>
      <c r="L17" s="26"/>
    </row>
    <row r="18" spans="1:12">
      <c r="A18" s="48"/>
      <c r="B18" s="48"/>
      <c r="C18" s="26"/>
      <c r="D18" s="30"/>
      <c r="E18" s="30"/>
      <c r="F18" s="26"/>
      <c r="G18" s="26"/>
      <c r="H18" s="26"/>
      <c r="I18" s="26"/>
      <c r="J18" s="26"/>
      <c r="K18" s="26"/>
      <c r="L18" s="26"/>
    </row>
    <row r="19" spans="1:12">
      <c r="B19" s="49" t="s">
        <v>15</v>
      </c>
      <c r="C19" s="50"/>
      <c r="D19" s="51"/>
      <c r="E19" s="51"/>
      <c r="F19" s="50"/>
      <c r="G19" s="50"/>
      <c r="H19" s="50"/>
      <c r="I19" s="50"/>
      <c r="J19" s="50"/>
      <c r="K19" s="50"/>
      <c r="L19" s="50"/>
    </row>
    <row r="20" spans="1:12">
      <c r="B20" s="52" t="s">
        <v>58</v>
      </c>
      <c r="C20" s="50"/>
      <c r="D20" s="30">
        <v>5007</v>
      </c>
      <c r="E20" s="30"/>
      <c r="F20" s="30"/>
      <c r="G20" s="30">
        <v>2296</v>
      </c>
      <c r="H20" s="50" t="s">
        <v>59</v>
      </c>
      <c r="I20" s="50"/>
      <c r="J20" s="50"/>
      <c r="K20" s="50"/>
      <c r="L20" s="50"/>
    </row>
    <row r="21" spans="1:12">
      <c r="B21" s="52" t="s">
        <v>60</v>
      </c>
      <c r="C21" s="50"/>
      <c r="D21" s="26">
        <v>2175</v>
      </c>
      <c r="E21" s="30"/>
      <c r="F21" s="30"/>
      <c r="G21" s="26">
        <v>5401</v>
      </c>
      <c r="H21" t="s">
        <v>61</v>
      </c>
    </row>
    <row r="22" spans="1:12">
      <c r="B22" s="52" t="s">
        <v>62</v>
      </c>
      <c r="C22" s="50"/>
      <c r="D22" s="26">
        <v>634</v>
      </c>
      <c r="E22" s="30"/>
      <c r="F22" s="30"/>
      <c r="G22" s="26">
        <v>0</v>
      </c>
      <c r="H22" t="s">
        <v>63</v>
      </c>
    </row>
    <row r="23" spans="1:12">
      <c r="B23" s="52" t="s">
        <v>64</v>
      </c>
      <c r="C23" s="50"/>
      <c r="D23" s="26">
        <v>0</v>
      </c>
      <c r="E23" s="30"/>
      <c r="F23" s="30"/>
      <c r="G23" s="26">
        <f>340+2868.02</f>
        <v>3208.02</v>
      </c>
      <c r="H23" s="50" t="s">
        <v>65</v>
      </c>
    </row>
    <row r="24" spans="1:12">
      <c r="B24" s="52" t="s">
        <v>66</v>
      </c>
      <c r="C24" s="50"/>
      <c r="D24" s="26">
        <v>0</v>
      </c>
      <c r="E24" s="30"/>
      <c r="F24" s="30"/>
      <c r="G24" s="26">
        <v>1050</v>
      </c>
      <c r="H24" s="50" t="s">
        <v>67</v>
      </c>
    </row>
    <row r="25" spans="1:12">
      <c r="B25" s="52" t="s">
        <v>28</v>
      </c>
      <c r="C25" s="50"/>
      <c r="D25" s="36">
        <v>101</v>
      </c>
      <c r="E25" s="50"/>
      <c r="F25" s="50"/>
      <c r="G25" s="36">
        <v>0</v>
      </c>
    </row>
    <row r="26" spans="1:12">
      <c r="C26" s="50"/>
      <c r="D26" s="30">
        <f>SUM(D20:D25)</f>
        <v>7917</v>
      </c>
      <c r="E26" s="50"/>
      <c r="F26" s="50"/>
      <c r="G26" s="30">
        <f>SUM(G20:G25)</f>
        <v>11955.02</v>
      </c>
    </row>
    <row r="27" spans="1:12">
      <c r="B27" s="52" t="s">
        <v>23</v>
      </c>
      <c r="C27" s="50"/>
      <c r="D27" s="50"/>
      <c r="E27" s="50"/>
      <c r="F27" s="50"/>
      <c r="G27" s="50"/>
    </row>
    <row r="31" spans="1:12">
      <c r="B31" s="49" t="s">
        <v>24</v>
      </c>
    </row>
  </sheetData>
  <mergeCells count="3">
    <mergeCell ref="C1:D1"/>
    <mergeCell ref="F1:G1"/>
    <mergeCell ref="I1:J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welfare 4255</vt:lpstr>
      <vt:lpstr>Payroll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Carver</dc:creator>
  <cp:lastModifiedBy>lmccall</cp:lastModifiedBy>
  <cp:lastPrinted>2014-01-14T20:51:46Z</cp:lastPrinted>
  <dcterms:created xsi:type="dcterms:W3CDTF">2012-11-28T15:44:44Z</dcterms:created>
  <dcterms:modified xsi:type="dcterms:W3CDTF">2014-02-06T14:51:05Z</dcterms:modified>
</cp:coreProperties>
</file>